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Côte d'Ivoire\RCI 2021\"/>
    </mc:Choice>
  </mc:AlternateContent>
  <xr:revisionPtr revIDLastSave="0" documentId="13_ncr:1_{6B8A7530-976E-4514-BB57-92BC467AAAFA}" xr6:coauthVersionLast="47" xr6:coauthVersionMax="47" xr10:uidLastSave="{00000000-0000-0000-0000-000000000000}"/>
  <bookViews>
    <workbookView xWindow="-120" yWindow="-120" windowWidth="20730" windowHeight="11160" xr2:uid="{C94AC730-BB27-4D2B-A30F-3869DA117764}"/>
  </bookViews>
  <sheets>
    <sheet name="Stats Mac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H62" i="1"/>
  <c r="H35" i="1"/>
  <c r="H33" i="1"/>
  <c r="H24" i="1"/>
  <c r="G61" i="1" l="1"/>
  <c r="G41" i="1"/>
  <c r="G35" i="1"/>
  <c r="G39" i="1"/>
  <c r="H41" i="1"/>
  <c r="D43" i="1" l="1"/>
  <c r="E43" i="1"/>
  <c r="F43" i="1"/>
  <c r="G43" i="1"/>
  <c r="H43" i="1"/>
  <c r="B43" i="1"/>
  <c r="C20" i="1"/>
  <c r="D20" i="1"/>
  <c r="E20" i="1"/>
  <c r="F20" i="1"/>
  <c r="G20" i="1"/>
  <c r="H20" i="1"/>
  <c r="B20" i="1"/>
  <c r="C58" i="1"/>
  <c r="D58" i="1"/>
  <c r="E58" i="1"/>
  <c r="F58" i="1"/>
  <c r="G58" i="1"/>
  <c r="H58" i="1"/>
  <c r="B58" i="1"/>
  <c r="C37" i="1" l="1"/>
  <c r="D37" i="1"/>
  <c r="E37" i="1"/>
  <c r="F37" i="1"/>
  <c r="G37" i="1"/>
  <c r="H37" i="1"/>
  <c r="B37" i="1"/>
  <c r="G24" i="1"/>
  <c r="E26" i="1"/>
  <c r="E25" i="1"/>
  <c r="D26" i="1"/>
  <c r="C26" i="1"/>
  <c r="C23" i="1"/>
  <c r="D25" i="1"/>
  <c r="F25" i="1"/>
  <c r="B25" i="1"/>
  <c r="C25" i="1" l="1"/>
  <c r="C43" i="1"/>
  <c r="C13" i="1"/>
  <c r="D13" i="1"/>
  <c r="E13" i="1"/>
  <c r="F13" i="1"/>
  <c r="G13" i="1"/>
  <c r="H13" i="1"/>
  <c r="B13" i="1"/>
  <c r="B10" i="1"/>
  <c r="C53" i="1" l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B54" i="1"/>
  <c r="B55" i="1"/>
  <c r="B53" i="1"/>
  <c r="C44" i="1"/>
  <c r="D42" i="1"/>
  <c r="E44" i="1"/>
  <c r="F44" i="1"/>
  <c r="G44" i="1"/>
  <c r="H42" i="1"/>
  <c r="B42" i="1"/>
  <c r="C35" i="1"/>
  <c r="D35" i="1"/>
  <c r="D45" i="1" s="1"/>
  <c r="D46" i="1" s="1"/>
  <c r="E35" i="1"/>
  <c r="F35" i="1"/>
  <c r="F45" i="1" s="1"/>
  <c r="G36" i="1"/>
  <c r="B35" i="1"/>
  <c r="D29" i="1"/>
  <c r="E29" i="1"/>
  <c r="F29" i="1"/>
  <c r="G29" i="1"/>
  <c r="H29" i="1"/>
  <c r="D30" i="1"/>
  <c r="E30" i="1"/>
  <c r="F30" i="1"/>
  <c r="G30" i="1"/>
  <c r="H30" i="1"/>
  <c r="C29" i="1"/>
  <c r="C30" i="1"/>
  <c r="B30" i="1"/>
  <c r="B29" i="1"/>
  <c r="C31" i="1"/>
  <c r="D31" i="1"/>
  <c r="E31" i="1"/>
  <c r="F31" i="1"/>
  <c r="G31" i="1"/>
  <c r="H31" i="1"/>
  <c r="B31" i="1"/>
  <c r="C18" i="1"/>
  <c r="D18" i="1"/>
  <c r="E18" i="1"/>
  <c r="F18" i="1"/>
  <c r="G18" i="1"/>
  <c r="H18" i="1"/>
  <c r="B18" i="1"/>
  <c r="C11" i="1"/>
  <c r="D11" i="1"/>
  <c r="E11" i="1"/>
  <c r="F11" i="1"/>
  <c r="B11" i="1"/>
  <c r="D8" i="1"/>
  <c r="D10" i="1" s="1"/>
  <c r="E8" i="1"/>
  <c r="E10" i="1" s="1"/>
  <c r="F8" i="1"/>
  <c r="F10" i="1" s="1"/>
  <c r="G8" i="1"/>
  <c r="G10" i="1" s="1"/>
  <c r="H8" i="1"/>
  <c r="H10" i="1" s="1"/>
  <c r="C8" i="1"/>
  <c r="C10" i="1" s="1"/>
  <c r="B38" i="1" l="1"/>
  <c r="B39" i="1" s="1"/>
  <c r="B36" i="1" s="1"/>
  <c r="B45" i="1"/>
  <c r="E38" i="1"/>
  <c r="E39" i="1" s="1"/>
  <c r="E36" i="1" s="1"/>
  <c r="E45" i="1"/>
  <c r="C38" i="1"/>
  <c r="C39" i="1" s="1"/>
  <c r="C36" i="1" s="1"/>
  <c r="C45" i="1"/>
  <c r="G45" i="1"/>
  <c r="G46" i="1" s="1"/>
  <c r="F48" i="1"/>
  <c r="F47" i="1"/>
  <c r="D48" i="1"/>
  <c r="D47" i="1"/>
  <c r="F46" i="1"/>
  <c r="B32" i="1"/>
  <c r="B27" i="1"/>
  <c r="B33" i="1" s="1"/>
  <c r="G32" i="1"/>
  <c r="G27" i="1"/>
  <c r="G33" i="1" s="1"/>
  <c r="G60" i="1" s="1"/>
  <c r="E32" i="1"/>
  <c r="E27" i="1"/>
  <c r="E33" i="1" s="1"/>
  <c r="C27" i="1"/>
  <c r="C33" i="1" s="1"/>
  <c r="H27" i="1"/>
  <c r="F27" i="1"/>
  <c r="F33" i="1" s="1"/>
  <c r="D27" i="1"/>
  <c r="D33" i="1" s="1"/>
  <c r="F42" i="1"/>
  <c r="D44" i="1"/>
  <c r="H44" i="1"/>
  <c r="H39" i="1"/>
  <c r="H36" i="1" s="1"/>
  <c r="F38" i="1"/>
  <c r="F39" i="1" s="1"/>
  <c r="F36" i="1" s="1"/>
  <c r="D38" i="1"/>
  <c r="D39" i="1" s="1"/>
  <c r="D36" i="1" s="1"/>
  <c r="B44" i="1"/>
  <c r="G42" i="1"/>
  <c r="E42" i="1"/>
  <c r="C42" i="1"/>
  <c r="H32" i="1"/>
  <c r="F32" i="1"/>
  <c r="D32" i="1"/>
  <c r="C32" i="1"/>
  <c r="C48" i="1" l="1"/>
  <c r="C47" i="1"/>
  <c r="E48" i="1"/>
  <c r="E47" i="1"/>
  <c r="B48" i="1"/>
  <c r="B47" i="1"/>
  <c r="C46" i="1"/>
  <c r="E46" i="1"/>
  <c r="B46" i="1"/>
  <c r="G48" i="1"/>
  <c r="H45" i="1"/>
  <c r="G47" i="1"/>
  <c r="H48" i="1" l="1"/>
  <c r="H47" i="1"/>
  <c r="H46" i="1"/>
</calcChain>
</file>

<file path=xl/sharedStrings.xml><?xml version="1.0" encoding="utf-8"?>
<sst xmlns="http://schemas.openxmlformats.org/spreadsheetml/2006/main" count="69" uniqueCount="58">
  <si>
    <t>TABLEAU DE SYNTHESE DES INDICATEURS MACROECONOMIQUES</t>
  </si>
  <si>
    <t xml:space="preserve">   Variation du PIB nominal (%)</t>
  </si>
  <si>
    <t xml:space="preserve">   Variation du PIB réel (%)</t>
  </si>
  <si>
    <t xml:space="preserve">   Variation du déflateur du PIB (%)</t>
  </si>
  <si>
    <t xml:space="preserve">   Inflation (%)</t>
  </si>
  <si>
    <t xml:space="preserve">   PIB par habitant (FCFA)</t>
  </si>
  <si>
    <t xml:space="preserve">   PIB par habitant (US$)</t>
  </si>
  <si>
    <t>Secteur extérieur (en milliards de FCFA)</t>
  </si>
  <si>
    <t xml:space="preserve">   Exportation FOB</t>
  </si>
  <si>
    <t xml:space="preserve">   Importations FOB</t>
  </si>
  <si>
    <t xml:space="preserve">   Solde de la balance commerciale</t>
  </si>
  <si>
    <t xml:space="preserve">   Solde du compte courant</t>
  </si>
  <si>
    <t xml:space="preserve">   Solde du compte courant % PIB</t>
  </si>
  <si>
    <t xml:space="preserve">   Avoirs extérieurs (en mois d'importations)</t>
  </si>
  <si>
    <t xml:space="preserve">   Recettes budgétaires</t>
  </si>
  <si>
    <t xml:space="preserve">   Dépenses budgétaires</t>
  </si>
  <si>
    <t xml:space="preserve">     dont recettes fiscales</t>
  </si>
  <si>
    <t xml:space="preserve">     dont recettes non-fiscales</t>
  </si>
  <si>
    <t>Finances publiques (en milliards de FCFA)</t>
  </si>
  <si>
    <t>Finances publiques (% PIB)</t>
  </si>
  <si>
    <t>Dette publique</t>
  </si>
  <si>
    <t xml:space="preserve">   Dette publique % PIB</t>
  </si>
  <si>
    <t xml:space="preserve">     dont dette intérieure % PIB</t>
  </si>
  <si>
    <t xml:space="preserve">     dont dette extérieure % PIB</t>
  </si>
  <si>
    <t xml:space="preserve">   Dette publique (en milliards FCFA)</t>
  </si>
  <si>
    <t xml:space="preserve">     dont dette intérieure (en milliards FCFA)</t>
  </si>
  <si>
    <t xml:space="preserve">     dont dette extérieure (en milliards FCFA)</t>
  </si>
  <si>
    <t xml:space="preserve">  Intérêts dus (en milliards de FCFA)</t>
  </si>
  <si>
    <t xml:space="preserve">  Intérêts dus % PIB</t>
  </si>
  <si>
    <t xml:space="preserve">  Intérêts dus % recettes budgétaires</t>
  </si>
  <si>
    <t xml:space="preserve">  Intérêts dus % exportations</t>
  </si>
  <si>
    <t xml:space="preserve">  Service de la dette extérieure (en milliards de FCFA)</t>
  </si>
  <si>
    <t xml:space="preserve">  Service de la dette extérieure % PIB</t>
  </si>
  <si>
    <t xml:space="preserve">  Service de la dette extérieure % recettes budgétaires</t>
  </si>
  <si>
    <t xml:space="preserve">  Service de la dette extérieure % exportations</t>
  </si>
  <si>
    <t>Situation monétaire</t>
  </si>
  <si>
    <t xml:space="preserve">   Masse monétaire (en milliards de FCFA)</t>
  </si>
  <si>
    <t xml:space="preserve">   Avoirs extérieurs nets (en milliards de FCFA)</t>
  </si>
  <si>
    <t xml:space="preserve">   Masse monétaire % PIB</t>
  </si>
  <si>
    <t xml:space="preserve">   Avoirs extérieurs nets % PIB</t>
  </si>
  <si>
    <t xml:space="preserve">   Crédits à l'économie % PIB</t>
  </si>
  <si>
    <t>Convergence</t>
  </si>
  <si>
    <t xml:space="preserve">   Solde budgétaire % PIB</t>
  </si>
  <si>
    <t xml:space="preserve">   Masse salariale publique / Recettes fiscales</t>
  </si>
  <si>
    <t xml:space="preserve">   Inflation %</t>
  </si>
  <si>
    <t xml:space="preserve">   Solde budgétaire</t>
  </si>
  <si>
    <t xml:space="preserve">   Crédit intérieur (en milliards de FCFA)</t>
  </si>
  <si>
    <t xml:space="preserve">   PIB (en milliards de FCFA)</t>
  </si>
  <si>
    <t>Production</t>
  </si>
  <si>
    <t xml:space="preserve">   Population (millions)</t>
  </si>
  <si>
    <t>INDICATEURS</t>
  </si>
  <si>
    <t>Réel</t>
  </si>
  <si>
    <t>COTE D'IVOIRE</t>
  </si>
  <si>
    <t xml:space="preserve">   Taux de pression fiscale %</t>
  </si>
  <si>
    <t xml:space="preserve">   Investissement (en milliards de FCFA)</t>
  </si>
  <si>
    <t>Investissement</t>
  </si>
  <si>
    <t xml:space="preserve">   Investissement (en % PIB)</t>
  </si>
  <si>
    <t>Prévu (est.)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</si>
</sst>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0" fillId="2" borderId="2" xfId="0" applyFont="1" applyFill="1" applyBorder="1"/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3" xfId="0" applyFill="1" applyBorder="1"/>
    <xf numFmtId="0" fontId="2" fillId="5" borderId="4" xfId="0" applyFont="1" applyFill="1" applyBorder="1"/>
    <xf numFmtId="0" fontId="5" fillId="5" borderId="4" xfId="0" applyFont="1" applyFill="1" applyBorder="1" applyAlignment="1">
      <alignment horizontal="right"/>
    </xf>
    <xf numFmtId="166" fontId="0" fillId="2" borderId="2" xfId="1" applyNumberFormat="1" applyFont="1" applyFill="1" applyBorder="1"/>
    <xf numFmtId="166" fontId="3" fillId="4" borderId="2" xfId="1" applyNumberFormat="1" applyFont="1" applyFill="1" applyBorder="1"/>
    <xf numFmtId="166" fontId="0" fillId="2" borderId="3" xfId="1" applyNumberFormat="1" applyFont="1" applyFill="1" applyBorder="1"/>
    <xf numFmtId="166" fontId="0" fillId="5" borderId="2" xfId="1" applyNumberFormat="1" applyFont="1" applyFill="1" applyBorder="1"/>
    <xf numFmtId="165" fontId="0" fillId="5" borderId="2" xfId="1" applyNumberFormat="1" applyFont="1" applyFill="1" applyBorder="1"/>
    <xf numFmtId="166" fontId="0" fillId="5" borderId="3" xfId="1" applyNumberFormat="1" applyFont="1" applyFill="1" applyBorder="1"/>
  </cellXfs>
  <cellStyles count="3">
    <cellStyle name="Milliers" xfId="1" builtinId="3"/>
    <cellStyle name="Normal" xfId="0" builtinId="0"/>
    <cellStyle name="Normal 2" xfId="2" xr:uid="{BB381022-C20A-4E8E-9398-90F8B2B601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1498-A466-44CC-BFCA-28325BE83852}">
  <dimension ref="A1:H65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66.85546875" style="1" customWidth="1"/>
    <col min="2" max="8" width="12.85546875" style="1" bestFit="1" customWidth="1"/>
    <col min="9" max="16384" width="11.42578125" style="1"/>
  </cols>
  <sheetData>
    <row r="1" spans="1:8" x14ac:dyDescent="0.25">
      <c r="A1" s="2" t="s">
        <v>0</v>
      </c>
    </row>
    <row r="2" spans="1:8" x14ac:dyDescent="0.25">
      <c r="A2" s="4" t="s">
        <v>52</v>
      </c>
    </row>
    <row r="3" spans="1:8" ht="15.75" thickBot="1" x14ac:dyDescent="0.3">
      <c r="A3" s="4"/>
    </row>
    <row r="4" spans="1:8" s="2" customFormat="1" ht="15.75" thickTop="1" x14ac:dyDescent="0.25">
      <c r="A4" s="5" t="s">
        <v>50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</row>
    <row r="5" spans="1:8" s="2" customFormat="1" x14ac:dyDescent="0.25">
      <c r="A5" s="12"/>
      <c r="B5" s="13" t="s">
        <v>51</v>
      </c>
      <c r="C5" s="13" t="s">
        <v>51</v>
      </c>
      <c r="D5" s="13" t="s">
        <v>51</v>
      </c>
      <c r="E5" s="13" t="s">
        <v>51</v>
      </c>
      <c r="F5" s="13" t="s">
        <v>51</v>
      </c>
      <c r="G5" s="13" t="s">
        <v>51</v>
      </c>
      <c r="H5" s="13" t="s">
        <v>57</v>
      </c>
    </row>
    <row r="6" spans="1:8" s="2" customFormat="1" x14ac:dyDescent="0.25">
      <c r="A6" s="6" t="s">
        <v>48</v>
      </c>
      <c r="B6" s="7"/>
      <c r="C6" s="7"/>
      <c r="D6" s="7"/>
      <c r="E6" s="7"/>
      <c r="F6" s="7"/>
      <c r="G6" s="7"/>
      <c r="H6" s="7"/>
    </row>
    <row r="7" spans="1:8" s="3" customFormat="1" x14ac:dyDescent="0.25">
      <c r="A7" s="8" t="s">
        <v>47</v>
      </c>
      <c r="B7" s="14">
        <v>27086.15</v>
      </c>
      <c r="C7" s="14">
        <v>28423.87</v>
      </c>
      <c r="D7" s="14">
        <v>29955.01</v>
      </c>
      <c r="E7" s="14">
        <v>32063</v>
      </c>
      <c r="F7" s="14">
        <v>34447</v>
      </c>
      <c r="G7" s="14">
        <v>35311.4</v>
      </c>
      <c r="H7" s="17">
        <v>39120.199999999997</v>
      </c>
    </row>
    <row r="8" spans="1:8" x14ac:dyDescent="0.25">
      <c r="A8" s="9" t="s">
        <v>1</v>
      </c>
      <c r="B8" s="14">
        <v>10.6</v>
      </c>
      <c r="C8" s="14">
        <f>(C7/B7-1)*100</f>
        <v>4.9387602150914756</v>
      </c>
      <c r="D8" s="14">
        <f t="shared" ref="D8:H8" si="0">(D7/C7-1)*100</f>
        <v>5.3868104519194659</v>
      </c>
      <c r="E8" s="14">
        <f t="shared" si="0"/>
        <v>7.0371867677560429</v>
      </c>
      <c r="F8" s="14">
        <f t="shared" si="0"/>
        <v>7.4353616317874183</v>
      </c>
      <c r="G8" s="14">
        <f t="shared" si="0"/>
        <v>2.5093622086103329</v>
      </c>
      <c r="H8" s="17">
        <f t="shared" si="0"/>
        <v>10.786318299472676</v>
      </c>
    </row>
    <row r="9" spans="1:8" x14ac:dyDescent="0.25">
      <c r="A9" s="9" t="s">
        <v>2</v>
      </c>
      <c r="B9" s="14">
        <v>8.843</v>
      </c>
      <c r="C9" s="14">
        <v>7.1790000000000003</v>
      </c>
      <c r="D9" s="14">
        <v>7.3599999999999897</v>
      </c>
      <c r="E9" s="14">
        <v>6.7930000000000001</v>
      </c>
      <c r="F9" s="14">
        <v>6.8519999999999897</v>
      </c>
      <c r="G9" s="14">
        <v>1</v>
      </c>
      <c r="H9" s="17">
        <v>6.2</v>
      </c>
    </row>
    <row r="10" spans="1:8" x14ac:dyDescent="0.25">
      <c r="A10" s="9" t="s">
        <v>3</v>
      </c>
      <c r="B10" s="14">
        <f>B8-B9</f>
        <v>1.7569999999999997</v>
      </c>
      <c r="C10" s="14">
        <f t="shared" ref="C10:H10" si="1">C8-C9</f>
        <v>-2.2402397849085247</v>
      </c>
      <c r="D10" s="14">
        <f t="shared" si="1"/>
        <v>-1.9731895480805237</v>
      </c>
      <c r="E10" s="14">
        <f t="shared" si="1"/>
        <v>0.24418676775604276</v>
      </c>
      <c r="F10" s="14">
        <f t="shared" si="1"/>
        <v>0.58336163178742861</v>
      </c>
      <c r="G10" s="14">
        <f t="shared" si="1"/>
        <v>1.5093622086103329</v>
      </c>
      <c r="H10" s="17">
        <f t="shared" si="1"/>
        <v>4.5863182994726754</v>
      </c>
    </row>
    <row r="11" spans="1:8" x14ac:dyDescent="0.25">
      <c r="A11" s="9" t="s">
        <v>4</v>
      </c>
      <c r="B11" s="14">
        <f>B61</f>
        <v>1.2509999999999999</v>
      </c>
      <c r="C11" s="14">
        <f t="shared" ref="C11:F11" si="2">C61</f>
        <v>0.72299999999999998</v>
      </c>
      <c r="D11" s="14">
        <f t="shared" si="2"/>
        <v>0.7</v>
      </c>
      <c r="E11" s="14">
        <f t="shared" si="2"/>
        <v>0.6</v>
      </c>
      <c r="F11" s="14">
        <f t="shared" si="2"/>
        <v>0.8</v>
      </c>
      <c r="G11" s="14">
        <v>2.6</v>
      </c>
      <c r="H11" s="17">
        <v>3.5</v>
      </c>
    </row>
    <row r="12" spans="1:8" x14ac:dyDescent="0.25">
      <c r="A12" s="9" t="s">
        <v>49</v>
      </c>
      <c r="B12" s="14">
        <v>23.23</v>
      </c>
      <c r="C12" s="14">
        <v>23.82</v>
      </c>
      <c r="D12" s="14">
        <v>24.434999999999899</v>
      </c>
      <c r="E12" s="14">
        <v>25.07</v>
      </c>
      <c r="F12" s="14">
        <v>25.71</v>
      </c>
      <c r="G12" s="14">
        <v>26.3799999999999</v>
      </c>
      <c r="H12" s="17">
        <v>27.05</v>
      </c>
    </row>
    <row r="13" spans="1:8" x14ac:dyDescent="0.25">
      <c r="A13" s="9" t="s">
        <v>5</v>
      </c>
      <c r="B13" s="10">
        <f>B7*1000/B12</f>
        <v>1165998.7085665087</v>
      </c>
      <c r="C13" s="10">
        <f t="shared" ref="C13:H13" si="3">C7*1000/C12</f>
        <v>1193277.4979009235</v>
      </c>
      <c r="D13" s="10">
        <f t="shared" si="3"/>
        <v>1225905.8727235573</v>
      </c>
      <c r="E13" s="10">
        <f t="shared" si="3"/>
        <v>1278938.9708815317</v>
      </c>
      <c r="F13" s="10">
        <f t="shared" si="3"/>
        <v>1339828.8603656164</v>
      </c>
      <c r="G13" s="10">
        <f t="shared" si="3"/>
        <v>1338567.0962850696</v>
      </c>
      <c r="H13" s="18">
        <f t="shared" si="3"/>
        <v>1446218.1146025877</v>
      </c>
    </row>
    <row r="14" spans="1:8" x14ac:dyDescent="0.25">
      <c r="A14" s="9" t="s">
        <v>6</v>
      </c>
      <c r="B14" s="10">
        <v>1971.4</v>
      </c>
      <c r="C14" s="10">
        <v>2012.2</v>
      </c>
      <c r="D14" s="10">
        <v>2106.3000000000002</v>
      </c>
      <c r="E14" s="10">
        <v>2301.8000000000002</v>
      </c>
      <c r="F14" s="10">
        <v>2286.1999999999898</v>
      </c>
      <c r="G14" s="10">
        <v>2326</v>
      </c>
      <c r="H14" s="18">
        <v>2633</v>
      </c>
    </row>
    <row r="15" spans="1:8" s="2" customFormat="1" x14ac:dyDescent="0.25">
      <c r="A15" s="6" t="s">
        <v>7</v>
      </c>
      <c r="B15" s="7"/>
      <c r="C15" s="7"/>
      <c r="D15" s="7"/>
      <c r="E15" s="7"/>
      <c r="F15" s="7"/>
      <c r="G15" s="7"/>
      <c r="H15" s="7"/>
    </row>
    <row r="16" spans="1:8" x14ac:dyDescent="0.25">
      <c r="A16" s="9" t="s">
        <v>8</v>
      </c>
      <c r="B16" s="14">
        <v>7409.5810000000001</v>
      </c>
      <c r="C16" s="14">
        <v>6990.8710000000001</v>
      </c>
      <c r="D16" s="14">
        <v>7464.8249999999998</v>
      </c>
      <c r="E16" s="14">
        <v>7245</v>
      </c>
      <c r="F16" s="14">
        <v>8098.951</v>
      </c>
      <c r="G16" s="14">
        <v>7054.3</v>
      </c>
      <c r="H16" s="17">
        <v>7447.5</v>
      </c>
    </row>
    <row r="17" spans="1:8" x14ac:dyDescent="0.25">
      <c r="A17" s="9" t="s">
        <v>9</v>
      </c>
      <c r="B17" s="14">
        <v>6869.0950000000003</v>
      </c>
      <c r="C17" s="14">
        <v>6514.9040000000005</v>
      </c>
      <c r="D17" s="14">
        <v>7075.57</v>
      </c>
      <c r="E17" s="14">
        <v>7400</v>
      </c>
      <c r="F17" s="14">
        <v>7607.875</v>
      </c>
      <c r="G17" s="14">
        <v>8111.4</v>
      </c>
      <c r="H17" s="17">
        <v>7900.5</v>
      </c>
    </row>
    <row r="18" spans="1:8" x14ac:dyDescent="0.25">
      <c r="A18" s="9" t="s">
        <v>10</v>
      </c>
      <c r="B18" s="14">
        <f t="shared" ref="B18:H18" si="4">B16-B17</f>
        <v>540.48599999999988</v>
      </c>
      <c r="C18" s="14">
        <f t="shared" si="4"/>
        <v>475.96699999999964</v>
      </c>
      <c r="D18" s="14">
        <f t="shared" si="4"/>
        <v>389.25500000000011</v>
      </c>
      <c r="E18" s="14">
        <f t="shared" si="4"/>
        <v>-155</v>
      </c>
      <c r="F18" s="14">
        <f t="shared" si="4"/>
        <v>491.07600000000002</v>
      </c>
      <c r="G18" s="14">
        <f t="shared" si="4"/>
        <v>-1057.0999999999995</v>
      </c>
      <c r="H18" s="17">
        <f t="shared" si="4"/>
        <v>-453</v>
      </c>
    </row>
    <row r="19" spans="1:8" x14ac:dyDescent="0.25">
      <c r="A19" s="9" t="s">
        <v>11</v>
      </c>
      <c r="B19" s="14">
        <v>-120.5140501999998</v>
      </c>
      <c r="C19" s="14">
        <v>-256.34925405000001</v>
      </c>
      <c r="D19" s="14">
        <v>-568.07156814999996</v>
      </c>
      <c r="E19" s="14">
        <v>-1122.4713974599999</v>
      </c>
      <c r="F19" s="14">
        <v>-790.01670000000001</v>
      </c>
      <c r="G19" s="14">
        <v>-1705.5650000000001</v>
      </c>
      <c r="H19" s="17">
        <v>-1287.5148000000002</v>
      </c>
    </row>
    <row r="20" spans="1:8" x14ac:dyDescent="0.25">
      <c r="A20" s="9" t="s">
        <v>12</v>
      </c>
      <c r="B20" s="14">
        <f>B19*100/B7</f>
        <v>-0.44492868200168645</v>
      </c>
      <c r="C20" s="14">
        <f t="shared" ref="C20:H20" si="5">C19*100/C7</f>
        <v>-0.90188019453367896</v>
      </c>
      <c r="D20" s="14">
        <f t="shared" si="5"/>
        <v>-1.8964158855229893</v>
      </c>
      <c r="E20" s="14">
        <f t="shared" si="5"/>
        <v>-3.5008308563141317</v>
      </c>
      <c r="F20" s="14">
        <f t="shared" si="5"/>
        <v>-2.2934267135019013</v>
      </c>
      <c r="G20" s="14">
        <f t="shared" si="5"/>
        <v>-4.8300690428586801</v>
      </c>
      <c r="H20" s="17">
        <f t="shared" si="5"/>
        <v>-3.2911764254783979</v>
      </c>
    </row>
    <row r="21" spans="1:8" x14ac:dyDescent="0.25">
      <c r="A21" s="9" t="s">
        <v>13</v>
      </c>
      <c r="B21" s="14">
        <v>4.8</v>
      </c>
      <c r="C21" s="14">
        <v>4.4000000000000004</v>
      </c>
      <c r="D21" s="14">
        <v>4.2</v>
      </c>
      <c r="E21" s="14">
        <v>4.7</v>
      </c>
      <c r="F21" s="14">
        <v>5.7</v>
      </c>
      <c r="G21" s="14">
        <v>8.1</v>
      </c>
      <c r="H21" s="17">
        <v>9.5</v>
      </c>
    </row>
    <row r="22" spans="1:8" s="2" customFormat="1" x14ac:dyDescent="0.25">
      <c r="A22" s="6" t="s">
        <v>18</v>
      </c>
      <c r="B22" s="7"/>
      <c r="C22" s="7"/>
      <c r="D22" s="7"/>
      <c r="E22" s="7"/>
      <c r="F22" s="7"/>
      <c r="G22" s="7"/>
      <c r="H22" s="7"/>
    </row>
    <row r="23" spans="1:8" x14ac:dyDescent="0.25">
      <c r="A23" s="9" t="s">
        <v>14</v>
      </c>
      <c r="B23" s="14">
        <v>3909.5</v>
      </c>
      <c r="C23" s="14">
        <f>4176.6</f>
        <v>4176.6000000000004</v>
      </c>
      <c r="D23" s="14">
        <v>4523.3999999999896</v>
      </c>
      <c r="E23" s="14">
        <v>4764.1000000000004</v>
      </c>
      <c r="F23" s="14">
        <v>5158.5</v>
      </c>
      <c r="G23" s="14">
        <v>5095.8</v>
      </c>
      <c r="H23" s="17">
        <v>5723</v>
      </c>
    </row>
    <row r="24" spans="1:8" x14ac:dyDescent="0.25">
      <c r="A24" s="9" t="s">
        <v>16</v>
      </c>
      <c r="B24" s="14">
        <v>2954.855375578798</v>
      </c>
      <c r="C24" s="14">
        <v>3352.5769978526</v>
      </c>
      <c r="D24" s="14">
        <v>3648.2944569526771</v>
      </c>
      <c r="E24" s="14">
        <v>3967.0975904076004</v>
      </c>
      <c r="F24" s="14">
        <v>4425.5175887911937</v>
      </c>
      <c r="G24" s="14">
        <f>G23-G25</f>
        <v>4415.8</v>
      </c>
      <c r="H24" s="17">
        <f>H23-H25</f>
        <v>4935</v>
      </c>
    </row>
    <row r="25" spans="1:8" x14ac:dyDescent="0.25">
      <c r="A25" s="9" t="s">
        <v>17</v>
      </c>
      <c r="B25" s="14">
        <f>B23-B24</f>
        <v>954.64462442120202</v>
      </c>
      <c r="C25" s="14">
        <f t="shared" ref="C25:F25" si="6">C23-C24</f>
        <v>824.02300214740035</v>
      </c>
      <c r="D25" s="14">
        <f t="shared" si="6"/>
        <v>875.10554304731249</v>
      </c>
      <c r="E25" s="14">
        <f t="shared" si="6"/>
        <v>797.0024095924</v>
      </c>
      <c r="F25" s="14">
        <f t="shared" si="6"/>
        <v>732.9824112088063</v>
      </c>
      <c r="G25" s="14">
        <v>680</v>
      </c>
      <c r="H25" s="17">
        <v>788</v>
      </c>
    </row>
    <row r="26" spans="1:8" x14ac:dyDescent="0.25">
      <c r="A26" s="9" t="s">
        <v>15</v>
      </c>
      <c r="B26" s="14">
        <v>-4321.8</v>
      </c>
      <c r="C26" s="14">
        <f>-5014.6*1.065</f>
        <v>-5340.549</v>
      </c>
      <c r="D26" s="14">
        <f>-5521.8*1.045</f>
        <v>-5770.2809999999999</v>
      </c>
      <c r="E26" s="14">
        <f>-5708.2*1.057</f>
        <v>-6033.5673999999999</v>
      </c>
      <c r="F26" s="14">
        <v>-5943.8</v>
      </c>
      <c r="G26" s="14">
        <v>-7255.3</v>
      </c>
      <c r="H26" s="17">
        <v>-7354.6</v>
      </c>
    </row>
    <row r="27" spans="1:8" x14ac:dyDescent="0.25">
      <c r="A27" s="9" t="s">
        <v>45</v>
      </c>
      <c r="B27" s="14">
        <f t="shared" ref="B27:H27" si="7">B23+B26</f>
        <v>-412.30000000000018</v>
      </c>
      <c r="C27" s="14">
        <f t="shared" si="7"/>
        <v>-1163.9489999999996</v>
      </c>
      <c r="D27" s="14">
        <f t="shared" si="7"/>
        <v>-1246.8810000000103</v>
      </c>
      <c r="E27" s="14">
        <f t="shared" si="7"/>
        <v>-1269.4673999999995</v>
      </c>
      <c r="F27" s="14">
        <f t="shared" si="7"/>
        <v>-785.30000000000018</v>
      </c>
      <c r="G27" s="14">
        <f t="shared" si="7"/>
        <v>-2159.5</v>
      </c>
      <c r="H27" s="17">
        <f t="shared" si="7"/>
        <v>-1631.6000000000004</v>
      </c>
    </row>
    <row r="28" spans="1:8" s="2" customFormat="1" x14ac:dyDescent="0.25">
      <c r="A28" s="6" t="s">
        <v>19</v>
      </c>
      <c r="B28" s="7"/>
      <c r="C28" s="7"/>
      <c r="D28" s="7"/>
      <c r="E28" s="7"/>
      <c r="F28" s="7"/>
      <c r="G28" s="7"/>
      <c r="H28" s="7"/>
    </row>
    <row r="29" spans="1:8" x14ac:dyDescent="0.25">
      <c r="A29" s="9" t="s">
        <v>14</v>
      </c>
      <c r="B29" s="14">
        <f t="shared" ref="B29:H33" si="8">B23*100/B$7</f>
        <v>14.433575831190479</v>
      </c>
      <c r="C29" s="14">
        <f t="shared" si="8"/>
        <v>14.693987834872594</v>
      </c>
      <c r="D29" s="14">
        <f t="shared" si="8"/>
        <v>15.100645935354352</v>
      </c>
      <c r="E29" s="14">
        <f t="shared" si="8"/>
        <v>14.858559710569818</v>
      </c>
      <c r="F29" s="14">
        <f t="shared" si="8"/>
        <v>14.975179260893547</v>
      </c>
      <c r="G29" s="14">
        <f t="shared" si="8"/>
        <v>14.431033603878634</v>
      </c>
      <c r="H29" s="17">
        <f t="shared" si="8"/>
        <v>14.62927081149892</v>
      </c>
    </row>
    <row r="30" spans="1:8" x14ac:dyDescent="0.25">
      <c r="A30" s="9" t="s">
        <v>16</v>
      </c>
      <c r="B30" s="14">
        <f t="shared" si="8"/>
        <v>10.909100686434941</v>
      </c>
      <c r="C30" s="14">
        <f t="shared" si="8"/>
        <v>11.794935024163143</v>
      </c>
      <c r="D30" s="14">
        <f t="shared" si="8"/>
        <v>12.179246332926203</v>
      </c>
      <c r="E30" s="14">
        <f t="shared" si="8"/>
        <v>12.372820978721894</v>
      </c>
      <c r="F30" s="14">
        <f t="shared" si="8"/>
        <v>12.847323682152854</v>
      </c>
      <c r="G30" s="14">
        <f t="shared" si="8"/>
        <v>12.505309899919006</v>
      </c>
      <c r="H30" s="17">
        <f t="shared" si="8"/>
        <v>12.614966181154495</v>
      </c>
    </row>
    <row r="31" spans="1:8" x14ac:dyDescent="0.25">
      <c r="A31" s="9" t="s">
        <v>17</v>
      </c>
      <c r="B31" s="14">
        <f t="shared" si="8"/>
        <v>3.5244751447555371</v>
      </c>
      <c r="C31" s="14">
        <f t="shared" si="8"/>
        <v>2.8990528107094509</v>
      </c>
      <c r="D31" s="14">
        <f t="shared" si="8"/>
        <v>2.9213996024281501</v>
      </c>
      <c r="E31" s="14">
        <f t="shared" si="8"/>
        <v>2.4857387318479245</v>
      </c>
      <c r="F31" s="14">
        <f t="shared" si="8"/>
        <v>2.1278555787406925</v>
      </c>
      <c r="G31" s="14">
        <f t="shared" si="8"/>
        <v>1.9257237039596278</v>
      </c>
      <c r="H31" s="17">
        <f t="shared" si="8"/>
        <v>2.0143046303444256</v>
      </c>
    </row>
    <row r="32" spans="1:8" x14ac:dyDescent="0.25">
      <c r="A32" s="9" t="s">
        <v>15</v>
      </c>
      <c r="B32" s="14">
        <f t="shared" si="8"/>
        <v>-15.955755985992841</v>
      </c>
      <c r="C32" s="14">
        <f t="shared" si="8"/>
        <v>-18.788958013106591</v>
      </c>
      <c r="D32" s="14">
        <f t="shared" si="8"/>
        <v>-19.263158316421862</v>
      </c>
      <c r="E32" s="14">
        <f t="shared" si="8"/>
        <v>-18.817850481863829</v>
      </c>
      <c r="F32" s="14">
        <f t="shared" si="8"/>
        <v>-17.25491334513891</v>
      </c>
      <c r="G32" s="14">
        <f t="shared" si="8"/>
        <v>-20.546622337262185</v>
      </c>
      <c r="H32" s="17">
        <f t="shared" si="8"/>
        <v>-18.800006134937963</v>
      </c>
    </row>
    <row r="33" spans="1:8" x14ac:dyDescent="0.25">
      <c r="A33" s="9" t="s">
        <v>45</v>
      </c>
      <c r="B33" s="14">
        <f t="shared" si="8"/>
        <v>-1.5221801548023626</v>
      </c>
      <c r="C33" s="14">
        <f t="shared" si="8"/>
        <v>-4.0949701782339973</v>
      </c>
      <c r="D33" s="14">
        <f t="shared" si="8"/>
        <v>-4.1625123810675086</v>
      </c>
      <c r="E33" s="14">
        <f t="shared" si="8"/>
        <v>-3.9592907712940137</v>
      </c>
      <c r="F33" s="14">
        <f t="shared" si="8"/>
        <v>-2.2797340842453631</v>
      </c>
      <c r="G33" s="14">
        <f t="shared" si="8"/>
        <v>-6.1155887333835528</v>
      </c>
      <c r="H33" s="17">
        <f>H27*100/H$7</f>
        <v>-4.1707353234390432</v>
      </c>
    </row>
    <row r="34" spans="1:8" s="2" customFormat="1" x14ac:dyDescent="0.25">
      <c r="A34" s="6" t="s">
        <v>20</v>
      </c>
      <c r="B34" s="15"/>
      <c r="C34" s="15"/>
      <c r="D34" s="15"/>
      <c r="E34" s="15"/>
      <c r="F34" s="15"/>
      <c r="G34" s="15"/>
      <c r="H34" s="15"/>
    </row>
    <row r="35" spans="1:8" x14ac:dyDescent="0.25">
      <c r="A35" s="9" t="s">
        <v>21</v>
      </c>
      <c r="B35" s="14">
        <f>B62</f>
        <v>40.200000000000003</v>
      </c>
      <c r="C35" s="14">
        <f>C62</f>
        <v>41.6</v>
      </c>
      <c r="D35" s="14">
        <f>D62</f>
        <v>45.3</v>
      </c>
      <c r="E35" s="14">
        <f>E62</f>
        <v>48.6</v>
      </c>
      <c r="F35" s="14">
        <f>F62</f>
        <v>38.6</v>
      </c>
      <c r="G35" s="14">
        <f>G38*100/G7</f>
        <v>47.695645032482425</v>
      </c>
      <c r="H35" s="17">
        <f>H38*100/H7</f>
        <v>49.386250581540999</v>
      </c>
    </row>
    <row r="36" spans="1:8" x14ac:dyDescent="0.25">
      <c r="A36" s="9" t="s">
        <v>22</v>
      </c>
      <c r="B36" s="14">
        <f>B39*100/B$7</f>
        <v>18.506256149360475</v>
      </c>
      <c r="C36" s="14">
        <f t="shared" ref="C36:H36" si="9">C39*100/C$7</f>
        <v>18.770596403656505</v>
      </c>
      <c r="D36" s="14">
        <f t="shared" si="9"/>
        <v>18.576590460160084</v>
      </c>
      <c r="E36" s="14">
        <f t="shared" si="9"/>
        <v>18.761868820759133</v>
      </c>
      <c r="F36" s="14">
        <f t="shared" si="9"/>
        <v>13.477347809678635</v>
      </c>
      <c r="G36" s="14">
        <f t="shared" si="9"/>
        <v>19.189270320632996</v>
      </c>
      <c r="H36" s="17">
        <f t="shared" si="9"/>
        <v>20.884351306997409</v>
      </c>
    </row>
    <row r="37" spans="1:8" x14ac:dyDescent="0.25">
      <c r="A37" s="9" t="s">
        <v>23</v>
      </c>
      <c r="B37" s="14">
        <f>B40*100/B$7</f>
        <v>21.693743850639532</v>
      </c>
      <c r="C37" s="14">
        <f t="shared" ref="C37:H37" si="10">C40*100/C$7</f>
        <v>22.829403596343496</v>
      </c>
      <c r="D37" s="14">
        <f t="shared" si="10"/>
        <v>26.723409539839913</v>
      </c>
      <c r="E37" s="14">
        <f t="shared" si="10"/>
        <v>29.838131179240868</v>
      </c>
      <c r="F37" s="14">
        <f t="shared" si="10"/>
        <v>25.122652190321364</v>
      </c>
      <c r="G37" s="14">
        <f t="shared" si="10"/>
        <v>28.506374711849428</v>
      </c>
      <c r="H37" s="17">
        <f t="shared" si="10"/>
        <v>28.50189927454359</v>
      </c>
    </row>
    <row r="38" spans="1:8" x14ac:dyDescent="0.25">
      <c r="A38" s="9" t="s">
        <v>24</v>
      </c>
      <c r="B38" s="14">
        <f>B35*B$7/100</f>
        <v>10888.632300000003</v>
      </c>
      <c r="C38" s="14">
        <f t="shared" ref="C38:F38" si="11">C35*C$7/100</f>
        <v>11824.32992</v>
      </c>
      <c r="D38" s="14">
        <f t="shared" si="11"/>
        <v>13569.619529999998</v>
      </c>
      <c r="E38" s="14">
        <f t="shared" si="11"/>
        <v>15582.618</v>
      </c>
      <c r="F38" s="14">
        <f t="shared" si="11"/>
        <v>13296.541999999999</v>
      </c>
      <c r="G38" s="14">
        <v>16842</v>
      </c>
      <c r="H38" s="17">
        <v>19320</v>
      </c>
    </row>
    <row r="39" spans="1:8" x14ac:dyDescent="0.25">
      <c r="A39" s="9" t="s">
        <v>25</v>
      </c>
      <c r="B39" s="14">
        <f t="shared" ref="B39:F39" si="12">B38-B40</f>
        <v>5012.6323000000029</v>
      </c>
      <c r="C39" s="14">
        <f t="shared" si="12"/>
        <v>5335.3299200000001</v>
      </c>
      <c r="D39" s="14">
        <f t="shared" si="12"/>
        <v>5564.6195299999981</v>
      </c>
      <c r="E39" s="14">
        <f t="shared" si="12"/>
        <v>6015.6180000000004</v>
      </c>
      <c r="F39" s="14">
        <f t="shared" si="12"/>
        <v>4642.5419999999995</v>
      </c>
      <c r="G39" s="14">
        <f>G38-G40</f>
        <v>6776</v>
      </c>
      <c r="H39" s="17">
        <f>H38-H40</f>
        <v>8170</v>
      </c>
    </row>
    <row r="40" spans="1:8" x14ac:dyDescent="0.25">
      <c r="A40" s="9" t="s">
        <v>26</v>
      </c>
      <c r="B40" s="14">
        <v>5876</v>
      </c>
      <c r="C40" s="14">
        <v>6489</v>
      </c>
      <c r="D40" s="14">
        <v>8005</v>
      </c>
      <c r="E40" s="14">
        <v>9567</v>
      </c>
      <c r="F40" s="14">
        <v>8654</v>
      </c>
      <c r="G40" s="14">
        <v>10066</v>
      </c>
      <c r="H40" s="17">
        <v>11150</v>
      </c>
    </row>
    <row r="41" spans="1:8" x14ac:dyDescent="0.25">
      <c r="A41" s="9" t="s">
        <v>27</v>
      </c>
      <c r="B41" s="14">
        <v>302.63107000000002</v>
      </c>
      <c r="C41" s="14">
        <v>382.66593797334133</v>
      </c>
      <c r="D41" s="14">
        <v>400.33881000346304</v>
      </c>
      <c r="E41" s="14">
        <v>495</v>
      </c>
      <c r="F41" s="14">
        <v>546.74379607900005</v>
      </c>
      <c r="G41" s="14">
        <f>F41*1.1</f>
        <v>601.4181756869001</v>
      </c>
      <c r="H41" s="17">
        <f>G41*1.1</f>
        <v>661.55999325559014</v>
      </c>
    </row>
    <row r="42" spans="1:8" x14ac:dyDescent="0.25">
      <c r="A42" s="9" t="s">
        <v>28</v>
      </c>
      <c r="B42" s="14">
        <f t="shared" ref="B42:H42" si="13">B41*100/B7</f>
        <v>1.1172908294460453</v>
      </c>
      <c r="C42" s="14">
        <f t="shared" si="13"/>
        <v>1.3462837325576755</v>
      </c>
      <c r="D42" s="14">
        <f t="shared" si="13"/>
        <v>1.336466954954991</v>
      </c>
      <c r="E42" s="14">
        <f t="shared" si="13"/>
        <v>1.5438355737142502</v>
      </c>
      <c r="F42" s="14">
        <f t="shared" si="13"/>
        <v>1.5872029380758848</v>
      </c>
      <c r="G42" s="14">
        <f t="shared" si="13"/>
        <v>1.7031841719300285</v>
      </c>
      <c r="H42" s="17">
        <f t="shared" si="13"/>
        <v>1.6910956315550283</v>
      </c>
    </row>
    <row r="43" spans="1:8" x14ac:dyDescent="0.25">
      <c r="A43" s="9" t="s">
        <v>29</v>
      </c>
      <c r="B43" s="14">
        <f>B41*100/B23</f>
        <v>7.7409149507609678</v>
      </c>
      <c r="C43" s="14">
        <f t="shared" ref="C43:H43" si="14">C41*100/C23</f>
        <v>9.1621399696724932</v>
      </c>
      <c r="D43" s="14">
        <f t="shared" si="14"/>
        <v>8.8503959411828248</v>
      </c>
      <c r="E43" s="14">
        <f t="shared" si="14"/>
        <v>10.390210113137842</v>
      </c>
      <c r="F43" s="14">
        <f t="shared" si="14"/>
        <v>10.598891074517786</v>
      </c>
      <c r="G43" s="14">
        <f t="shared" si="14"/>
        <v>11.802232734544136</v>
      </c>
      <c r="H43" s="17">
        <f t="shared" si="14"/>
        <v>11.559671383113578</v>
      </c>
    </row>
    <row r="44" spans="1:8" x14ac:dyDescent="0.25">
      <c r="A44" s="9" t="s">
        <v>30</v>
      </c>
      <c r="B44" s="14">
        <f t="shared" ref="B44:H44" si="15">B41*100/B16</f>
        <v>4.0843209622784347</v>
      </c>
      <c r="C44" s="14">
        <f t="shared" si="15"/>
        <v>5.4737948672395946</v>
      </c>
      <c r="D44" s="14">
        <f t="shared" si="15"/>
        <v>5.3630032854549574</v>
      </c>
      <c r="E44" s="14">
        <f t="shared" si="15"/>
        <v>6.8322981366459627</v>
      </c>
      <c r="F44" s="14">
        <f t="shared" si="15"/>
        <v>6.7507976783536536</v>
      </c>
      <c r="G44" s="14">
        <f t="shared" si="15"/>
        <v>8.5255542815998755</v>
      </c>
      <c r="H44" s="17">
        <f t="shared" si="15"/>
        <v>8.8829807755030554</v>
      </c>
    </row>
    <row r="45" spans="1:8" x14ac:dyDescent="0.25">
      <c r="A45" s="9" t="s">
        <v>31</v>
      </c>
      <c r="B45" s="14">
        <f>1265.30507*B37/B35</f>
        <v>682.81602192774915</v>
      </c>
      <c r="C45" s="14">
        <f>1299.78838546562*C37/C35</f>
        <v>713.30273177005597</v>
      </c>
      <c r="D45" s="14">
        <f>1448.17742075296*D37/D35</f>
        <v>854.30989627219458</v>
      </c>
      <c r="E45" s="14">
        <f>1547*E37/E35</f>
        <v>949.78578054085642</v>
      </c>
      <c r="F45" s="14">
        <f>1883.583414214*F37/F35</f>
        <v>1225.9225644237395</v>
      </c>
      <c r="G45" s="14">
        <f>F45*1.1</f>
        <v>1348.5148208661135</v>
      </c>
      <c r="H45" s="17">
        <f>G45*1.1</f>
        <v>1483.3663029527249</v>
      </c>
    </row>
    <row r="46" spans="1:8" x14ac:dyDescent="0.25">
      <c r="A46" s="9" t="s">
        <v>32</v>
      </c>
      <c r="B46" s="14">
        <f t="shared" ref="B46:H46" si="16">B45*100/B7</f>
        <v>2.5209046761084504</v>
      </c>
      <c r="C46" s="14">
        <f t="shared" si="16"/>
        <v>2.509520103244407</v>
      </c>
      <c r="D46" s="14">
        <f t="shared" si="16"/>
        <v>2.8519766685846362</v>
      </c>
      <c r="E46" s="14">
        <f t="shared" si="16"/>
        <v>2.9622486371857168</v>
      </c>
      <c r="F46" s="14">
        <f t="shared" si="16"/>
        <v>3.5588659808509866</v>
      </c>
      <c r="G46" s="14">
        <f t="shared" si="16"/>
        <v>3.818921993651097</v>
      </c>
      <c r="H46" s="17">
        <f t="shared" si="16"/>
        <v>3.7918167671758449</v>
      </c>
    </row>
    <row r="47" spans="1:8" x14ac:dyDescent="0.25">
      <c r="A47" s="9" t="s">
        <v>33</v>
      </c>
      <c r="B47" s="14">
        <f>B45*100/B23</f>
        <v>17.465558816415118</v>
      </c>
      <c r="C47" s="14">
        <f t="shared" ref="C47:H47" si="17">C45*100/C23</f>
        <v>17.078550298569553</v>
      </c>
      <c r="D47" s="14">
        <f t="shared" si="17"/>
        <v>18.886454796661727</v>
      </c>
      <c r="E47" s="14">
        <f t="shared" si="17"/>
        <v>19.936310752101264</v>
      </c>
      <c r="F47" s="14">
        <f t="shared" si="17"/>
        <v>23.765097691649498</v>
      </c>
      <c r="G47" s="14">
        <f t="shared" si="17"/>
        <v>26.463260349034766</v>
      </c>
      <c r="H47" s="17">
        <f t="shared" si="17"/>
        <v>25.919383242228285</v>
      </c>
    </row>
    <row r="48" spans="1:8" x14ac:dyDescent="0.25">
      <c r="A48" s="9" t="s">
        <v>34</v>
      </c>
      <c r="B48" s="14">
        <f>B45*100/B16</f>
        <v>9.2153122008889454</v>
      </c>
      <c r="C48" s="14">
        <f t="shared" ref="C48:H48" si="18">C45*100/C16</f>
        <v>10.203345645629222</v>
      </c>
      <c r="D48" s="14">
        <f t="shared" si="18"/>
        <v>11.444473196253021</v>
      </c>
      <c r="E48" s="14">
        <f t="shared" si="18"/>
        <v>13.109534583034595</v>
      </c>
      <c r="F48" s="14">
        <f t="shared" si="18"/>
        <v>15.136806784282797</v>
      </c>
      <c r="G48" s="14">
        <f t="shared" si="18"/>
        <v>19.116210267016054</v>
      </c>
      <c r="H48" s="17">
        <f t="shared" si="18"/>
        <v>19.917640858713995</v>
      </c>
    </row>
    <row r="49" spans="1:8" s="2" customFormat="1" x14ac:dyDescent="0.25">
      <c r="A49" s="6" t="s">
        <v>35</v>
      </c>
      <c r="B49" s="6"/>
      <c r="C49" s="6"/>
      <c r="D49" s="6"/>
      <c r="E49" s="6"/>
      <c r="F49" s="6"/>
      <c r="G49" s="6"/>
      <c r="H49" s="6"/>
    </row>
    <row r="50" spans="1:8" x14ac:dyDescent="0.25">
      <c r="A50" s="9" t="s">
        <v>36</v>
      </c>
      <c r="B50" s="14">
        <v>7087.8</v>
      </c>
      <c r="C50" s="14">
        <v>7870.8</v>
      </c>
      <c r="D50" s="14">
        <v>9007</v>
      </c>
      <c r="E50" s="14">
        <v>10080</v>
      </c>
      <c r="F50" s="14">
        <v>10998</v>
      </c>
      <c r="G50" s="14">
        <v>13293</v>
      </c>
      <c r="H50" s="17">
        <v>14406</v>
      </c>
    </row>
    <row r="51" spans="1:8" x14ac:dyDescent="0.25">
      <c r="A51" s="9" t="s">
        <v>37</v>
      </c>
      <c r="B51" s="14">
        <v>3323.2041559999943</v>
      </c>
      <c r="C51" s="14">
        <v>3070.8144630000002</v>
      </c>
      <c r="D51" s="14">
        <v>3381.408985</v>
      </c>
      <c r="E51" s="14">
        <v>3613.7901199999997</v>
      </c>
      <c r="F51" s="14">
        <v>4332.5379999999996</v>
      </c>
      <c r="G51" s="14">
        <v>5459.05</v>
      </c>
      <c r="H51" s="17">
        <v>6046.1918999999998</v>
      </c>
    </row>
    <row r="52" spans="1:8" x14ac:dyDescent="0.25">
      <c r="A52" s="9" t="s">
        <v>46</v>
      </c>
      <c r="B52" s="14">
        <v>5911.6</v>
      </c>
      <c r="C52" s="14">
        <v>6783.6</v>
      </c>
      <c r="D52" s="14">
        <v>7963.9</v>
      </c>
      <c r="E52" s="14">
        <v>9397.4</v>
      </c>
      <c r="F52" s="14">
        <v>10929.2</v>
      </c>
      <c r="G52" s="14">
        <v>13107.9239395</v>
      </c>
      <c r="H52" s="17">
        <v>13709.3</v>
      </c>
    </row>
    <row r="53" spans="1:8" x14ac:dyDescent="0.25">
      <c r="A53" s="9" t="s">
        <v>38</v>
      </c>
      <c r="B53" s="14">
        <f>B50*100/B$7</f>
        <v>26.167617029367406</v>
      </c>
      <c r="C53" s="14">
        <f t="shared" ref="C53:H53" si="19">C50*100/C$7</f>
        <v>27.690810575759038</v>
      </c>
      <c r="D53" s="14">
        <f t="shared" si="19"/>
        <v>30.068425949448859</v>
      </c>
      <c r="E53" s="14">
        <f t="shared" si="19"/>
        <v>31.438106228362912</v>
      </c>
      <c r="F53" s="14">
        <f t="shared" si="19"/>
        <v>31.927308619037941</v>
      </c>
      <c r="G53" s="14">
        <f t="shared" si="19"/>
        <v>37.645066465787252</v>
      </c>
      <c r="H53" s="17">
        <f t="shared" si="19"/>
        <v>36.824965107540351</v>
      </c>
    </row>
    <row r="54" spans="1:8" x14ac:dyDescent="0.25">
      <c r="A54" s="9" t="s">
        <v>39</v>
      </c>
      <c r="B54" s="14">
        <f t="shared" ref="B54:H55" si="20">B51*100/B$7</f>
        <v>12.269016290613447</v>
      </c>
      <c r="C54" s="14">
        <f t="shared" si="20"/>
        <v>10.803646593514536</v>
      </c>
      <c r="D54" s="14">
        <f t="shared" si="20"/>
        <v>11.288291958507109</v>
      </c>
      <c r="E54" s="14">
        <f t="shared" si="20"/>
        <v>11.270904531703209</v>
      </c>
      <c r="F54" s="14">
        <f t="shared" si="20"/>
        <v>12.577402966876649</v>
      </c>
      <c r="G54" s="14">
        <f t="shared" si="20"/>
        <v>15.459738214854125</v>
      </c>
      <c r="H54" s="17">
        <f t="shared" si="20"/>
        <v>15.455421751422538</v>
      </c>
    </row>
    <row r="55" spans="1:8" x14ac:dyDescent="0.25">
      <c r="A55" s="9" t="s">
        <v>40</v>
      </c>
      <c r="B55" s="14">
        <f t="shared" si="20"/>
        <v>21.825176335507258</v>
      </c>
      <c r="C55" s="14">
        <f t="shared" si="20"/>
        <v>23.865856408715633</v>
      </c>
      <c r="D55" s="14">
        <f t="shared" si="20"/>
        <v>26.586203776930805</v>
      </c>
      <c r="E55" s="14">
        <f t="shared" si="20"/>
        <v>29.309172566509684</v>
      </c>
      <c r="F55" s="14">
        <f t="shared" si="20"/>
        <v>31.727581502017593</v>
      </c>
      <c r="G55" s="14">
        <f t="shared" si="20"/>
        <v>37.120940941169138</v>
      </c>
      <c r="H55" s="17">
        <f t="shared" si="20"/>
        <v>35.044043742107661</v>
      </c>
    </row>
    <row r="56" spans="1:8" s="2" customFormat="1" x14ac:dyDescent="0.25">
      <c r="A56" s="6" t="s">
        <v>55</v>
      </c>
      <c r="B56" s="6"/>
      <c r="C56" s="6"/>
      <c r="D56" s="6"/>
      <c r="E56" s="6"/>
      <c r="F56" s="6"/>
      <c r="G56" s="6"/>
      <c r="H56" s="6"/>
    </row>
    <row r="57" spans="1:8" x14ac:dyDescent="0.25">
      <c r="A57" s="9" t="s">
        <v>54</v>
      </c>
      <c r="B57" s="14">
        <v>6408.2479999999996</v>
      </c>
      <c r="C57" s="14">
        <v>6117.4080000000004</v>
      </c>
      <c r="D57" s="14">
        <v>6027.5249999999996</v>
      </c>
      <c r="E57" s="14">
        <v>7157</v>
      </c>
      <c r="F57" s="14">
        <v>7901.0919999999996</v>
      </c>
      <c r="G57" s="14">
        <v>7936</v>
      </c>
      <c r="H57" s="17">
        <v>8608.9</v>
      </c>
    </row>
    <row r="58" spans="1:8" x14ac:dyDescent="0.25">
      <c r="A58" s="9" t="s">
        <v>56</v>
      </c>
      <c r="B58" s="14">
        <f t="shared" ref="B58:H58" si="21">B57*100/B7</f>
        <v>23.658762873276562</v>
      </c>
      <c r="C58" s="14">
        <f t="shared" si="21"/>
        <v>21.522079857528201</v>
      </c>
      <c r="D58" s="14">
        <f t="shared" si="21"/>
        <v>20.12192618196422</v>
      </c>
      <c r="E58" s="14">
        <f t="shared" si="21"/>
        <v>22.321679194086641</v>
      </c>
      <c r="F58" s="14">
        <f t="shared" si="21"/>
        <v>22.936952419659185</v>
      </c>
      <c r="G58" s="14">
        <f t="shared" si="21"/>
        <v>22.474328403858244</v>
      </c>
      <c r="H58" s="17">
        <f t="shared" si="21"/>
        <v>22.00627808651285</v>
      </c>
    </row>
    <row r="59" spans="1:8" s="2" customFormat="1" x14ac:dyDescent="0.25">
      <c r="A59" s="6" t="s">
        <v>41</v>
      </c>
      <c r="B59" s="6"/>
      <c r="C59" s="6"/>
      <c r="D59" s="6"/>
      <c r="E59" s="6"/>
      <c r="F59" s="6"/>
      <c r="G59" s="6"/>
      <c r="H59" s="6"/>
    </row>
    <row r="60" spans="1:8" x14ac:dyDescent="0.25">
      <c r="A60" s="9" t="s">
        <v>42</v>
      </c>
      <c r="B60" s="14">
        <v>-1.5</v>
      </c>
      <c r="C60" s="14">
        <v>-4.09</v>
      </c>
      <c r="D60" s="14">
        <v>-4.2</v>
      </c>
      <c r="E60" s="14">
        <v>-4</v>
      </c>
      <c r="F60" s="14">
        <v>-2.2999999999999998</v>
      </c>
      <c r="G60" s="14">
        <f>G33</f>
        <v>-6.1155887333835528</v>
      </c>
      <c r="H60" s="17">
        <v>-4.2</v>
      </c>
    </row>
    <row r="61" spans="1:8" x14ac:dyDescent="0.25">
      <c r="A61" s="9" t="s">
        <v>44</v>
      </c>
      <c r="B61" s="14">
        <v>1.2509999999999999</v>
      </c>
      <c r="C61" s="14">
        <v>0.72299999999999998</v>
      </c>
      <c r="D61" s="14">
        <v>0.7</v>
      </c>
      <c r="E61" s="14">
        <v>0.6</v>
      </c>
      <c r="F61" s="14">
        <v>0.8</v>
      </c>
      <c r="G61" s="14">
        <f>G11</f>
        <v>2.6</v>
      </c>
      <c r="H61" s="17">
        <v>1.8</v>
      </c>
    </row>
    <row r="62" spans="1:8" x14ac:dyDescent="0.25">
      <c r="A62" s="9" t="s">
        <v>21</v>
      </c>
      <c r="B62" s="14">
        <v>40.200000000000003</v>
      </c>
      <c r="C62" s="14">
        <v>41.6</v>
      </c>
      <c r="D62" s="14">
        <v>45.3</v>
      </c>
      <c r="E62" s="14">
        <v>48.6</v>
      </c>
      <c r="F62" s="14">
        <v>38.6</v>
      </c>
      <c r="G62" s="14">
        <f>G35</f>
        <v>47.695645032482425</v>
      </c>
      <c r="H62" s="17">
        <f>H35</f>
        <v>49.386250581540999</v>
      </c>
    </row>
    <row r="63" spans="1:8" x14ac:dyDescent="0.25">
      <c r="A63" s="9" t="s">
        <v>43</v>
      </c>
      <c r="B63" s="14">
        <v>48.7</v>
      </c>
      <c r="C63" s="14">
        <v>43.2</v>
      </c>
      <c r="D63" s="14">
        <v>41.5</v>
      </c>
      <c r="E63" s="14">
        <v>41.5</v>
      </c>
      <c r="F63" s="14">
        <v>40.5</v>
      </c>
      <c r="G63" s="14">
        <v>42.2</v>
      </c>
      <c r="H63" s="17">
        <v>44.1</v>
      </c>
    </row>
    <row r="64" spans="1:8" ht="15.75" thickBot="1" x14ac:dyDescent="0.3">
      <c r="A64" s="11" t="s">
        <v>53</v>
      </c>
      <c r="B64" s="16">
        <v>12.6</v>
      </c>
      <c r="C64" s="16">
        <v>14.3</v>
      </c>
      <c r="D64" s="16">
        <v>15.5</v>
      </c>
      <c r="E64" s="16">
        <v>16.2</v>
      </c>
      <c r="F64" s="16">
        <v>12.2</v>
      </c>
      <c r="G64" s="16">
        <v>11.9</v>
      </c>
      <c r="H64" s="19">
        <v>15.8</v>
      </c>
    </row>
    <row r="65" ht="15.75" thickTop="1" x14ac:dyDescent="0.25"/>
  </sheetData>
  <pageMargins left="0.7" right="0.7" top="0.75" bottom="0.75" header="0.3" footer="0.3"/>
  <pageSetup paperSize="9" orientation="portrait" horizontalDpi="0" verticalDpi="0" r:id="rId1"/>
  <ignoredErrors>
    <ignoredError sqref="B39:F39 H39 G35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Stats 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Anouar Hassoune</dc:creator>
  <cp:lastModifiedBy>Anouar Hassoune</cp:lastModifiedBy>
  <dcterms:created xsi:type="dcterms:W3CDTF">2020-12-28T15:25:05Z</dcterms:created>
  <dcterms:modified xsi:type="dcterms:W3CDTF">2022-01-18T10:54:20Z</dcterms:modified>
</cp:coreProperties>
</file>